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Documentation" sheetId="1" r:id="rId1"/>
    <sheet name="Loan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<sst xmlns="http://schemas.openxmlformats.org/spreadsheetml/2006/main" count="34" uniqueCount="28">
  <si>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Loan</t>
  </si>
  <si>
    <t>Years</t>
  </si>
  <si>
    <t>Date</t>
  </si>
  <si>
    <t>Principal Payment</t>
  </si>
  <si>
    <t>Interest Payment</t>
  </si>
  <si>
    <t>Remaining</t>
  </si>
  <si>
    <t>Monthly Payment</t>
  </si>
  <si>
    <t>Month</t>
  </si>
  <si>
    <t>After 1 Year</t>
  </si>
  <si>
    <t>After 2 Years</t>
  </si>
  <si>
    <t>After 3 Years</t>
  </si>
  <si>
    <t>After 4 Years</t>
  </si>
  <si>
    <t>After 5 Years</t>
  </si>
  <si>
    <t>Remaining Principal</t>
  </si>
  <si>
    <t>Loan Details</t>
  </si>
  <si>
    <t>Payment Schedule</t>
  </si>
  <si>
    <t>Interest Rate</t>
  </si>
  <si>
    <t>Principal Paid</t>
  </si>
  <si>
    <t>Interest Paid</t>
  </si>
  <si>
    <t>The Soup Shop</t>
  </si>
  <si>
    <t>Author</t>
  </si>
  <si>
    <t>Purpose</t>
  </si>
  <si>
    <t>To record detailed calculations about a proposed business loan.</t>
  </si>
  <si>
    <t>Payment Summary</t>
  </si>
  <si>
    <t>Periods per Year</t>
  </si>
  <si>
    <t>Total Periods</t>
  </si>
  <si>
    <t>Interest Savings</t>
  </si>
  <si>
    <t>Ken Novack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</si>
</sst>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t="s">
        <v>19</v>
      </c>
    </row>
    <row r="3" spans="1:2" ht="12.75">
      <c r="A3" t="s">
        <v>20</v>
      </c>
      <c r="B3" t="s">
        <v>27</v>
      </c>
    </row>
    <row r="4" spans="1:2" ht="12.75">
      <c r="A4" t="s">
        <v>2</v>
      </c>
      <c r="B4" s="3">
        <v>38777</v>
      </c>
    </row>
    <row r="5" spans="1:2" ht="12.75">
      <c r="A5" t="s">
        <v>21</v>
      </c>
      <c r="B5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3.00390625" style="0" bestFit="1" customWidth="1"/>
    <col min="3" max="3" width="12.00390625" style="0" bestFit="1" customWidth="1"/>
    <col min="4" max="4" width="18.00390625" style="0" bestFit="1" customWidth="1"/>
    <col min="5" max="5" width="3.00390625" style="0" customWidth="1"/>
    <col min="6" max="6" width="6.7109375" style="0" customWidth="1"/>
    <col min="7" max="7" width="10.00390625" style="0" bestFit="1" customWidth="1"/>
    <col min="8" max="8" width="16.57421875" style="0" bestFit="1" customWidth="1"/>
    <col min="9" max="9" width="15.57421875" style="0" bestFit="1" customWidth="1"/>
    <col min="10" max="10" width="12.7109375" style="0" bestFit="1" customWidth="1"/>
  </cols>
  <sheetData>
    <row r="1" ht="12.75">
      <c r="A1" t="s">
        <v>19</v>
      </c>
    </row>
    <row r="3" spans="1:6" ht="12.75">
      <c r="A3" t="s">
        <v>14</v>
      </c>
      <c r="F3" t="s">
        <v>15</v>
      </c>
    </row>
    <row r="4" spans="1:10" ht="12.75">
      <c r="A4" t="s">
        <v>0</v>
      </c>
      <c r="B4" s="1">
        <v>-125000</v>
      </c>
      <c r="F4" t="s">
        <v>7</v>
      </c>
      <c r="G4" t="s">
        <v>2</v>
      </c>
      <c r="H4" t="s">
        <v>3</v>
      </c>
      <c r="I4" t="s">
        <v>4</v>
      </c>
      <c r="J4" t="s">
        <v>5</v>
      </c>
    </row>
    <row r="5" spans="1:10" ht="12.75">
      <c r="A5" t="s">
        <v>1</v>
      </c>
      <c r="B5">
        <v>5</v>
      </c>
      <c r="F5">
        <v>1</v>
      </c>
      <c r="G5" s="3">
        <v>38808</v>
      </c>
      <c r="H5" s="2">
        <f>PPMT($B$8/$B$6,F5,$B$7,$B$4,0,1)</f>
        <v>2432.591987409291</v>
      </c>
      <c r="I5" s="2">
        <f>-IPMT($B$8/$B$6,F5,$B$7,$B$4,0,1)</f>
        <v>0</v>
      </c>
      <c r="J5" s="2">
        <f>-$B$4-SUM($H$5:H5)</f>
        <v>122567.4080125907</v>
      </c>
    </row>
    <row r="6" spans="1:10" ht="12.75">
      <c r="A6" t="s">
        <v>24</v>
      </c>
      <c r="B6">
        <v>12</v>
      </c>
      <c r="F6">
        <v>2</v>
      </c>
      <c r="G6" s="3">
        <v>38838</v>
      </c>
      <c r="H6" s="2">
        <f>PPMT($B$8/$B$6,F6,$B$7,$B$4,0,1)</f>
        <v>1768.6851940077581</v>
      </c>
      <c r="I6" s="2">
        <f>IPMT($B$8/$B$6,F6,$B$7,$B$4,0,1)</f>
        <v>663.906793401533</v>
      </c>
      <c r="J6" s="2">
        <f>-$B$4-SUM($H$5:H6)</f>
        <v>120798.72281858294</v>
      </c>
    </row>
    <row r="7" spans="1:10" ht="12.75">
      <c r="A7" t="s">
        <v>25</v>
      </c>
      <c r="B7">
        <f>B5*B6</f>
        <v>60</v>
      </c>
      <c r="F7">
        <v>3</v>
      </c>
      <c r="G7" s="3">
        <v>38869</v>
      </c>
      <c r="H7" s="2">
        <f aca="true" t="shared" si="0" ref="H7:H64">PPMT($B$8/$B$6,F7,$B$7,$B$4,0,1)</f>
        <v>1778.2655721419667</v>
      </c>
      <c r="I7" s="2">
        <f aca="true" t="shared" si="1" ref="I7:I64">IPMT($B$8/$B$6,F7,$B$7,$B$4,0,1)</f>
        <v>654.3264152673244</v>
      </c>
      <c r="J7" s="2">
        <f>-$B$4-SUM($H$5:H7)</f>
        <v>119020.45724644099</v>
      </c>
    </row>
    <row r="8" spans="1:10" ht="12.75">
      <c r="A8" t="s">
        <v>16</v>
      </c>
      <c r="B8" s="4">
        <v>0.065</v>
      </c>
      <c r="F8">
        <v>4</v>
      </c>
      <c r="G8" s="3">
        <v>38899</v>
      </c>
      <c r="H8" s="2">
        <f t="shared" si="0"/>
        <v>1787.8978439910688</v>
      </c>
      <c r="I8" s="2">
        <f t="shared" si="1"/>
        <v>644.6941434182221</v>
      </c>
      <c r="J8" s="2">
        <f>-$B$4-SUM($H$5:H8)</f>
        <v>117232.55940244992</v>
      </c>
    </row>
    <row r="9" spans="1:10" ht="12.75">
      <c r="A9" t="s">
        <v>6</v>
      </c>
      <c r="B9" s="2">
        <f>PMT(B8/B6,B7,B4,0,1)</f>
        <v>2432.591987409291</v>
      </c>
      <c r="F9">
        <v>5</v>
      </c>
      <c r="G9" s="3">
        <v>38930</v>
      </c>
      <c r="H9" s="2">
        <f t="shared" si="0"/>
        <v>1797.5822906460205</v>
      </c>
      <c r="I9" s="2">
        <f t="shared" si="1"/>
        <v>635.0096967632705</v>
      </c>
      <c r="J9" s="2">
        <f>-$B$4-SUM($H$5:H9)</f>
        <v>115434.97711180389</v>
      </c>
    </row>
    <row r="10" spans="2:10" ht="12.75">
      <c r="B10" s="2"/>
      <c r="F10">
        <v>6</v>
      </c>
      <c r="G10" s="3">
        <v>38961</v>
      </c>
      <c r="H10" s="2">
        <f t="shared" si="0"/>
        <v>1807.319194720353</v>
      </c>
      <c r="I10" s="2">
        <f t="shared" si="1"/>
        <v>625.2727926889381</v>
      </c>
      <c r="J10" s="2">
        <f>-$B$4-SUM($H$5:H10)</f>
        <v>113627.65791708355</v>
      </c>
    </row>
    <row r="11" spans="1:10" ht="12.75">
      <c r="A11" t="s">
        <v>23</v>
      </c>
      <c r="B11" t="s">
        <v>17</v>
      </c>
      <c r="C11" s="2" t="s">
        <v>18</v>
      </c>
      <c r="D11" t="s">
        <v>13</v>
      </c>
      <c r="F11">
        <v>7</v>
      </c>
      <c r="G11" s="3">
        <v>38991</v>
      </c>
      <c r="H11" s="2">
        <f t="shared" si="0"/>
        <v>1817.1088403584213</v>
      </c>
      <c r="I11" s="2">
        <f t="shared" si="1"/>
        <v>615.4831470508697</v>
      </c>
      <c r="J11" s="2">
        <f>-$B$4-SUM($H$5:H11)</f>
        <v>111810.54907672512</v>
      </c>
    </row>
    <row r="12" spans="1:10" ht="12.75">
      <c r="A12" s="2" t="s">
        <v>8</v>
      </c>
      <c r="B12" s="2">
        <f>SUM(H5:H16)</f>
        <v>22423.70584910407</v>
      </c>
      <c r="C12" s="2">
        <f>SUM(I5:I16)</f>
        <v>6767.397999807425</v>
      </c>
      <c r="D12" s="2">
        <f>-$B$4-B12</f>
        <v>102576.29415089593</v>
      </c>
      <c r="F12">
        <v>8</v>
      </c>
      <c r="G12" s="3">
        <v>39022</v>
      </c>
      <c r="H12" s="2">
        <f t="shared" si="0"/>
        <v>1826.9515132436961</v>
      </c>
      <c r="I12" s="2">
        <f t="shared" si="1"/>
        <v>605.6404741655949</v>
      </c>
      <c r="J12" s="2">
        <f>-$B$4-SUM($H$5:H12)</f>
        <v>109983.59756348142</v>
      </c>
    </row>
    <row r="13" spans="1:10" ht="12.75">
      <c r="A13" t="s">
        <v>9</v>
      </c>
      <c r="B13" s="2">
        <f>SUM(H5:H28)</f>
        <v>45630.6320238022</v>
      </c>
      <c r="C13" s="2">
        <f>SUM(I5:I28)</f>
        <v>12751.575674020793</v>
      </c>
      <c r="D13" s="2">
        <f>-$B$4-B13</f>
        <v>79369.3679761978</v>
      </c>
      <c r="F13">
        <v>9</v>
      </c>
      <c r="G13" s="3">
        <v>39052</v>
      </c>
      <c r="H13" s="2">
        <f t="shared" si="0"/>
        <v>1836.8475006070994</v>
      </c>
      <c r="I13" s="2">
        <f t="shared" si="1"/>
        <v>595.7444868021917</v>
      </c>
      <c r="J13" s="2">
        <f>-$B$4-SUM($H$5:H13)</f>
        <v>108146.75006287433</v>
      </c>
    </row>
    <row r="14" spans="1:10" ht="12.75">
      <c r="A14" t="s">
        <v>10</v>
      </c>
      <c r="B14" s="2">
        <f>SUM(H5:H40)</f>
        <v>70391.76902370615</v>
      </c>
      <c r="C14" s="2">
        <f>SUM(I5:I40)</f>
        <v>17181.542523028333</v>
      </c>
      <c r="D14" s="2">
        <f>-$B$4-B14</f>
        <v>54608.23097629385</v>
      </c>
      <c r="F14">
        <v>10</v>
      </c>
      <c r="G14" s="3">
        <v>39083</v>
      </c>
      <c r="H14" s="2">
        <f t="shared" si="0"/>
        <v>1846.7970912353876</v>
      </c>
      <c r="I14" s="2">
        <f t="shared" si="1"/>
        <v>585.7948961739035</v>
      </c>
      <c r="J14" s="2">
        <f>-$B$4-SUM($H$5:H14)</f>
        <v>106299.95297163894</v>
      </c>
    </row>
    <row r="15" spans="1:10" ht="12.75">
      <c r="A15" t="s">
        <v>11</v>
      </c>
      <c r="B15" s="2">
        <f>SUM(H5:H52)</f>
        <v>96811.20522618238</v>
      </c>
      <c r="C15" s="2">
        <f>SUM(I5:I52)</f>
        <v>19953.210169463622</v>
      </c>
      <c r="D15" s="2">
        <f>-$B$4-B15</f>
        <v>28188.794773817615</v>
      </c>
      <c r="F15">
        <v>11</v>
      </c>
      <c r="G15" s="3">
        <v>39114</v>
      </c>
      <c r="H15" s="2">
        <f t="shared" si="0"/>
        <v>1856.8005754795795</v>
      </c>
      <c r="I15" s="2">
        <f t="shared" si="1"/>
        <v>575.7914119297117</v>
      </c>
      <c r="J15" s="2">
        <f>-$B$4-SUM($H$5:H15)</f>
        <v>104443.15239615936</v>
      </c>
    </row>
    <row r="16" spans="1:10" ht="12.75">
      <c r="A16" t="s">
        <v>12</v>
      </c>
      <c r="B16" s="2">
        <f>SUM(H5:H64)</f>
        <v>125000.00000000144</v>
      </c>
      <c r="C16" s="2">
        <f>SUM(I5:I64)</f>
        <v>20955.51924455604</v>
      </c>
      <c r="D16" s="2">
        <f>-$B$4-B16</f>
        <v>-1.4406396076083183E-09</v>
      </c>
      <c r="F16">
        <v>12</v>
      </c>
      <c r="G16" s="3">
        <v>39142</v>
      </c>
      <c r="H16" s="2">
        <f t="shared" si="0"/>
        <v>1866.8582452634269</v>
      </c>
      <c r="I16" s="2">
        <f t="shared" si="1"/>
        <v>565.7337421458641</v>
      </c>
      <c r="J16" s="2">
        <f>-$B$4-SUM($H$5:H16)</f>
        <v>102576.29415089593</v>
      </c>
    </row>
    <row r="17" spans="6:10" ht="12.75">
      <c r="F17">
        <v>13</v>
      </c>
      <c r="G17" s="3">
        <v>39173</v>
      </c>
      <c r="H17" s="2">
        <f t="shared" si="0"/>
        <v>1876.9703940919371</v>
      </c>
      <c r="I17" s="2">
        <f t="shared" si="1"/>
        <v>555.6215933173538</v>
      </c>
      <c r="J17" s="2">
        <f>-$B$4-SUM($H$5:H17)</f>
        <v>100699.32375680399</v>
      </c>
    </row>
    <row r="18" spans="1:10" ht="12.75">
      <c r="A18" t="s">
        <v>26</v>
      </c>
      <c r="F18">
        <v>14</v>
      </c>
      <c r="G18" s="3">
        <v>39203</v>
      </c>
      <c r="H18" s="2">
        <f t="shared" si="0"/>
        <v>1887.137317059935</v>
      </c>
      <c r="I18" s="2">
        <f t="shared" si="1"/>
        <v>545.4546703493562</v>
      </c>
      <c r="J18" s="2">
        <f>-$B$4-SUM($H$5:H18)</f>
        <v>98812.18643974405</v>
      </c>
    </row>
    <row r="19" spans="1:10" ht="12.75">
      <c r="A19" t="s">
        <v>8</v>
      </c>
      <c r="B19" s="2">
        <f>$C$16-C12</f>
        <v>14188.121244748614</v>
      </c>
      <c r="F19">
        <v>15</v>
      </c>
      <c r="G19" s="3">
        <v>39234</v>
      </c>
      <c r="H19" s="2">
        <f t="shared" si="0"/>
        <v>1897.359310860676</v>
      </c>
      <c r="I19" s="2">
        <f t="shared" si="1"/>
        <v>535.2326765486151</v>
      </c>
      <c r="J19" s="2">
        <f>-$B$4-SUM($H$5:H19)</f>
        <v>96914.82712888338</v>
      </c>
    </row>
    <row r="20" spans="1:10" ht="12.75">
      <c r="A20" t="s">
        <v>9</v>
      </c>
      <c r="B20" s="2">
        <f>$C$16-C13</f>
        <v>8203.943570535246</v>
      </c>
      <c r="F20">
        <v>16</v>
      </c>
      <c r="G20" s="3">
        <v>39264</v>
      </c>
      <c r="H20" s="2">
        <f t="shared" si="0"/>
        <v>1907.6366737945045</v>
      </c>
      <c r="I20" s="2">
        <f t="shared" si="1"/>
        <v>524.9553136147865</v>
      </c>
      <c r="J20" s="2">
        <f>-$B$4-SUM($H$5:H20)</f>
        <v>95007.19045508887</v>
      </c>
    </row>
    <row r="21" spans="1:10" ht="12.75">
      <c r="A21" t="s">
        <v>10</v>
      </c>
      <c r="B21" s="2">
        <f>$C$16-C14</f>
        <v>3773.976721527706</v>
      </c>
      <c r="F21">
        <v>17</v>
      </c>
      <c r="G21" s="3">
        <v>39295</v>
      </c>
      <c r="H21" s="2">
        <f t="shared" si="0"/>
        <v>1917.9697057775584</v>
      </c>
      <c r="I21" s="2">
        <f t="shared" si="1"/>
        <v>514.6222816317328</v>
      </c>
      <c r="J21" s="2">
        <f>-$B$4-SUM($H$5:H21)</f>
        <v>93089.22074931131</v>
      </c>
    </row>
    <row r="22" spans="1:10" ht="12.75">
      <c r="A22" t="s">
        <v>11</v>
      </c>
      <c r="B22" s="2">
        <f>$C$16-C15</f>
        <v>1002.3090750924166</v>
      </c>
      <c r="F22">
        <v>18</v>
      </c>
      <c r="G22" s="3">
        <v>39326</v>
      </c>
      <c r="H22" s="2">
        <f t="shared" si="0"/>
        <v>1928.3587083505197</v>
      </c>
      <c r="I22" s="2">
        <f t="shared" si="1"/>
        <v>504.2332790587714</v>
      </c>
      <c r="J22" s="2">
        <f>-$B$4-SUM($H$5:H22)</f>
        <v>91160.86204096078</v>
      </c>
    </row>
    <row r="23" spans="2:10" ht="12.75">
      <c r="B23" s="2"/>
      <c r="F23">
        <v>19</v>
      </c>
      <c r="G23" s="3">
        <v>39356</v>
      </c>
      <c r="H23" s="2">
        <f t="shared" si="0"/>
        <v>1938.803984687418</v>
      </c>
      <c r="I23" s="2">
        <f t="shared" si="1"/>
        <v>493.788002721873</v>
      </c>
      <c r="J23" s="2">
        <f>-$B$4-SUM($H$5:H23)</f>
        <v>89222.05805627338</v>
      </c>
    </row>
    <row r="24" spans="6:10" ht="12.75">
      <c r="F24">
        <v>20</v>
      </c>
      <c r="G24" s="3">
        <v>39387</v>
      </c>
      <c r="H24" s="2">
        <f t="shared" si="0"/>
        <v>1949.3058396044748</v>
      </c>
      <c r="I24" s="2">
        <f t="shared" si="1"/>
        <v>483.2861478048162</v>
      </c>
      <c r="J24" s="2">
        <f>-$B$4-SUM($H$5:H24)</f>
        <v>87272.7522166689</v>
      </c>
    </row>
    <row r="25" spans="6:10" ht="12.75">
      <c r="F25">
        <v>21</v>
      </c>
      <c r="G25" s="3">
        <v>39417</v>
      </c>
      <c r="H25" s="2">
        <f t="shared" si="0"/>
        <v>1959.8645795689993</v>
      </c>
      <c r="I25" s="2">
        <f t="shared" si="1"/>
        <v>472.72740784029185</v>
      </c>
      <c r="J25" s="2">
        <f>-$B$4-SUM($H$5:H25)</f>
        <v>85312.88763709989</v>
      </c>
    </row>
    <row r="26" spans="6:10" ht="12.75">
      <c r="F26">
        <v>22</v>
      </c>
      <c r="G26" s="3">
        <v>39448</v>
      </c>
      <c r="H26" s="2">
        <f t="shared" si="0"/>
        <v>1970.480512708331</v>
      </c>
      <c r="I26" s="2">
        <f t="shared" si="1"/>
        <v>462.1114747009601</v>
      </c>
      <c r="J26" s="2">
        <f>-$B$4-SUM($H$5:H26)</f>
        <v>83342.40712439157</v>
      </c>
    </row>
    <row r="27" spans="6:10" ht="12.75">
      <c r="F27">
        <v>23</v>
      </c>
      <c r="G27" s="3">
        <v>39479</v>
      </c>
      <c r="H27" s="2">
        <f t="shared" si="0"/>
        <v>1981.1539488188346</v>
      </c>
      <c r="I27" s="2">
        <f t="shared" si="1"/>
        <v>451.43803859045653</v>
      </c>
      <c r="J27" s="2">
        <f>-$B$4-SUM($H$5:H27)</f>
        <v>81361.25317557273</v>
      </c>
    </row>
    <row r="28" spans="6:10" ht="12.75">
      <c r="F28">
        <v>24</v>
      </c>
      <c r="G28" s="3">
        <v>39508</v>
      </c>
      <c r="H28" s="2">
        <f t="shared" si="0"/>
        <v>1991.8851993749363</v>
      </c>
      <c r="I28" s="2">
        <f t="shared" si="1"/>
        <v>440.7067880343548</v>
      </c>
      <c r="J28" s="2">
        <f>-$B$4-SUM($H$5:H28)</f>
        <v>79369.3679761978</v>
      </c>
    </row>
    <row r="29" spans="6:10" ht="12.75">
      <c r="F29">
        <v>25</v>
      </c>
      <c r="G29" s="3">
        <v>39539</v>
      </c>
      <c r="H29" s="2">
        <f t="shared" si="0"/>
        <v>2002.6745775382171</v>
      </c>
      <c r="I29" s="2">
        <f t="shared" si="1"/>
        <v>429.91740987107397</v>
      </c>
      <c r="J29" s="2">
        <f>-$B$4-SUM($H$5:H29)</f>
        <v>77366.69339865958</v>
      </c>
    </row>
    <row r="30" spans="6:10" ht="12.75">
      <c r="F30">
        <v>26</v>
      </c>
      <c r="G30" s="3">
        <v>39569</v>
      </c>
      <c r="H30" s="2">
        <f t="shared" si="0"/>
        <v>2013.522398166549</v>
      </c>
      <c r="I30" s="2">
        <f t="shared" si="1"/>
        <v>419.0695892427421</v>
      </c>
      <c r="J30" s="2">
        <f>-$B$4-SUM($H$5:H30)</f>
        <v>75353.17100049304</v>
      </c>
    </row>
    <row r="31" spans="6:10" ht="12.75">
      <c r="F31">
        <v>27</v>
      </c>
      <c r="G31" s="3">
        <v>39600</v>
      </c>
      <c r="H31" s="2">
        <f t="shared" si="0"/>
        <v>2024.4289778232846</v>
      </c>
      <c r="I31" s="2">
        <f t="shared" si="1"/>
        <v>408.1630095860064</v>
      </c>
      <c r="J31" s="2">
        <f>-$B$4-SUM($H$5:H31)</f>
        <v>73328.74202266976</v>
      </c>
    </row>
    <row r="32" spans="6:10" ht="12.75">
      <c r="F32">
        <v>28</v>
      </c>
      <c r="G32" s="3">
        <v>39630</v>
      </c>
      <c r="H32" s="2">
        <f t="shared" si="0"/>
        <v>2035.3946347864937</v>
      </c>
      <c r="I32" s="2">
        <f t="shared" si="1"/>
        <v>397.1973526227974</v>
      </c>
      <c r="J32" s="2">
        <f>-$B$4-SUM($H$5:H32)</f>
        <v>71293.34738788326</v>
      </c>
    </row>
    <row r="33" spans="6:10" ht="12.75">
      <c r="F33">
        <v>29</v>
      </c>
      <c r="G33" s="3">
        <v>39661</v>
      </c>
      <c r="H33" s="2">
        <f t="shared" si="0"/>
        <v>2046.419689058254</v>
      </c>
      <c r="I33" s="2">
        <f t="shared" si="1"/>
        <v>386.172298351037</v>
      </c>
      <c r="J33" s="2">
        <f>-$B$4-SUM($H$5:H33)</f>
        <v>69246.927698825</v>
      </c>
    </row>
    <row r="34" spans="6:10" ht="12.75">
      <c r="F34">
        <v>30</v>
      </c>
      <c r="G34" s="3">
        <v>39692</v>
      </c>
      <c r="H34" s="2">
        <f t="shared" si="0"/>
        <v>2057.504462373986</v>
      </c>
      <c r="I34" s="2">
        <f t="shared" si="1"/>
        <v>375.08752503530513</v>
      </c>
      <c r="J34" s="2">
        <f>-$B$4-SUM($H$5:H34)</f>
        <v>67189.42323645102</v>
      </c>
    </row>
    <row r="35" spans="6:10" ht="12.75">
      <c r="F35">
        <v>31</v>
      </c>
      <c r="G35" s="3">
        <v>39722</v>
      </c>
      <c r="H35" s="2">
        <f t="shared" si="0"/>
        <v>2068.649278211845</v>
      </c>
      <c r="I35" s="2">
        <f t="shared" si="1"/>
        <v>363.94270919744645</v>
      </c>
      <c r="J35" s="2">
        <f>-$B$4-SUM($H$5:H35)</f>
        <v>65120.77395823917</v>
      </c>
    </row>
    <row r="36" spans="6:10" ht="12.75">
      <c r="F36">
        <v>32</v>
      </c>
      <c r="G36" s="3">
        <v>39753</v>
      </c>
      <c r="H36" s="2">
        <f t="shared" si="0"/>
        <v>2079.8544618021588</v>
      </c>
      <c r="I36" s="2">
        <f t="shared" si="1"/>
        <v>352.7375256071322</v>
      </c>
      <c r="J36" s="2">
        <f>-$B$4-SUM($H$5:H36)</f>
        <v>63040.91949643701</v>
      </c>
    </row>
    <row r="37" spans="6:10" ht="12.75">
      <c r="F37">
        <v>33</v>
      </c>
      <c r="G37" s="3">
        <v>39783</v>
      </c>
      <c r="H37" s="2">
        <f t="shared" si="0"/>
        <v>2091.1203401369207</v>
      </c>
      <c r="I37" s="2">
        <f t="shared" si="1"/>
        <v>341.4716472723705</v>
      </c>
      <c r="J37" s="2">
        <f>-$B$4-SUM($H$5:H37)</f>
        <v>60949.79915630009</v>
      </c>
    </row>
    <row r="38" spans="6:10" ht="12.75">
      <c r="F38">
        <v>34</v>
      </c>
      <c r="G38" s="3">
        <v>39814</v>
      </c>
      <c r="H38" s="2">
        <f t="shared" si="0"/>
        <v>2102.4472419793283</v>
      </c>
      <c r="I38" s="2">
        <f t="shared" si="1"/>
        <v>330.1447454299626</v>
      </c>
      <c r="J38" s="2">
        <f>-$B$4-SUM($H$5:H38)</f>
        <v>58847.35191432077</v>
      </c>
    </row>
    <row r="39" spans="6:10" ht="12.75">
      <c r="F39">
        <v>35</v>
      </c>
      <c r="G39" s="3">
        <v>39845</v>
      </c>
      <c r="H39" s="2">
        <f t="shared" si="0"/>
        <v>2113.835497873383</v>
      </c>
      <c r="I39" s="2">
        <f t="shared" si="1"/>
        <v>318.7564895359081</v>
      </c>
      <c r="J39" s="2">
        <f>-$B$4-SUM($H$5:H39)</f>
        <v>56733.51641644738</v>
      </c>
    </row>
    <row r="40" spans="6:10" ht="12.75">
      <c r="F40">
        <v>36</v>
      </c>
      <c r="G40" s="3">
        <v>39873</v>
      </c>
      <c r="H40" s="2">
        <f t="shared" si="0"/>
        <v>2125.2854401535305</v>
      </c>
      <c r="I40" s="2">
        <f t="shared" si="1"/>
        <v>307.3065472557604</v>
      </c>
      <c r="J40" s="2">
        <f>-$B$4-SUM($H$5:H40)</f>
        <v>54608.23097629385</v>
      </c>
    </row>
    <row r="41" spans="6:10" ht="12.75">
      <c r="F41">
        <v>37</v>
      </c>
      <c r="G41" s="3">
        <v>39904</v>
      </c>
      <c r="H41" s="2">
        <f t="shared" si="0"/>
        <v>2136.797402954362</v>
      </c>
      <c r="I41" s="2">
        <f t="shared" si="1"/>
        <v>295.794584454929</v>
      </c>
      <c r="J41" s="2">
        <f>-$B$4-SUM($H$5:H41)</f>
        <v>52471.433573339484</v>
      </c>
    </row>
    <row r="42" spans="6:10" ht="12.75">
      <c r="F42">
        <v>38</v>
      </c>
      <c r="G42" s="3">
        <v>39934</v>
      </c>
      <c r="H42" s="2">
        <f t="shared" si="0"/>
        <v>2148.371722220365</v>
      </c>
      <c r="I42" s="2">
        <f t="shared" si="1"/>
        <v>284.22026518892625</v>
      </c>
      <c r="J42" s="2">
        <f>-$B$4-SUM($H$5:H42)</f>
        <v>50323.06185111911</v>
      </c>
    </row>
    <row r="43" spans="6:10" ht="12.75">
      <c r="F43">
        <v>39</v>
      </c>
      <c r="G43" s="3">
        <v>39965</v>
      </c>
      <c r="H43" s="2">
        <f t="shared" si="0"/>
        <v>2160.008735715725</v>
      </c>
      <c r="I43" s="2">
        <f t="shared" si="1"/>
        <v>272.5832516935663</v>
      </c>
      <c r="J43" s="2">
        <f>-$B$4-SUM($H$5:H43)</f>
        <v>48163.05311540338</v>
      </c>
    </row>
    <row r="44" spans="6:10" ht="12.75">
      <c r="F44">
        <v>40</v>
      </c>
      <c r="G44" s="3">
        <v>39995</v>
      </c>
      <c r="H44" s="2">
        <f t="shared" si="0"/>
        <v>2171.7087830341848</v>
      </c>
      <c r="I44" s="2">
        <f t="shared" si="1"/>
        <v>260.8832043751062</v>
      </c>
      <c r="J44" s="2">
        <f>-$B$4-SUM($H$5:H44)</f>
        <v>45991.34433236919</v>
      </c>
    </row>
    <row r="45" spans="6:10" ht="12.75">
      <c r="F45">
        <v>41</v>
      </c>
      <c r="G45" s="3">
        <v>40026</v>
      </c>
      <c r="H45" s="2">
        <f t="shared" si="0"/>
        <v>2183.4722056089536</v>
      </c>
      <c r="I45" s="2">
        <f t="shared" si="1"/>
        <v>249.11978180033762</v>
      </c>
      <c r="J45" s="2">
        <f>-$B$4-SUM($H$5:H45)</f>
        <v>43807.87212676024</v>
      </c>
    </row>
    <row r="46" spans="6:10" ht="12.75">
      <c r="F46">
        <v>42</v>
      </c>
      <c r="G46" s="3">
        <v>40057</v>
      </c>
      <c r="H46" s="2">
        <f t="shared" si="0"/>
        <v>2195.2993467226684</v>
      </c>
      <c r="I46" s="2">
        <f t="shared" si="1"/>
        <v>237.29264068662278</v>
      </c>
      <c r="J46" s="2">
        <f>-$B$4-SUM($H$5:H46)</f>
        <v>41612.572780037575</v>
      </c>
    </row>
    <row r="47" spans="6:10" ht="12.75">
      <c r="F47">
        <v>43</v>
      </c>
      <c r="G47" s="3">
        <v>40087</v>
      </c>
      <c r="H47" s="2">
        <f t="shared" si="0"/>
        <v>2207.1905515174158</v>
      </c>
      <c r="I47" s="2">
        <f t="shared" si="1"/>
        <v>225.40143589187508</v>
      </c>
      <c r="J47" s="2">
        <f>-$B$4-SUM($H$5:H47)</f>
        <v>39405.38222852016</v>
      </c>
    </row>
    <row r="48" spans="6:10" ht="12.75">
      <c r="F48">
        <v>44</v>
      </c>
      <c r="G48" s="3">
        <v>40118</v>
      </c>
      <c r="H48" s="2">
        <f t="shared" si="0"/>
        <v>2219.146167004802</v>
      </c>
      <c r="I48" s="2">
        <f t="shared" si="1"/>
        <v>213.44582040448927</v>
      </c>
      <c r="J48" s="2">
        <f>-$B$4-SUM($H$5:H48)</f>
        <v>37186.23606151536</v>
      </c>
    </row>
    <row r="49" spans="6:10" ht="12.75">
      <c r="F49">
        <v>45</v>
      </c>
      <c r="G49" s="3">
        <v>40148</v>
      </c>
      <c r="H49" s="2">
        <f t="shared" si="0"/>
        <v>2231.166542076078</v>
      </c>
      <c r="I49" s="2">
        <f t="shared" si="1"/>
        <v>201.42544533321316</v>
      </c>
      <c r="J49" s="2">
        <f>-$B$4-SUM($H$5:H49)</f>
        <v>34955.069519439276</v>
      </c>
    </row>
    <row r="50" spans="6:10" ht="12.75">
      <c r="F50">
        <v>46</v>
      </c>
      <c r="G50" s="3">
        <v>40179</v>
      </c>
      <c r="H50" s="2">
        <f t="shared" si="0"/>
        <v>2243.252027512323</v>
      </c>
      <c r="I50" s="2">
        <f t="shared" si="1"/>
        <v>189.33995989696834</v>
      </c>
      <c r="J50" s="2">
        <f>-$B$4-SUM($H$5:H50)</f>
        <v>32711.81749192695</v>
      </c>
    </row>
    <row r="51" spans="6:10" ht="12.75">
      <c r="F51">
        <v>47</v>
      </c>
      <c r="G51" s="3">
        <v>40210</v>
      </c>
      <c r="H51" s="2">
        <f t="shared" si="0"/>
        <v>2255.402975994681</v>
      </c>
      <c r="I51" s="2">
        <f t="shared" si="1"/>
        <v>177.18901141460992</v>
      </c>
      <c r="J51" s="2">
        <f>-$B$4-SUM($H$5:H51)</f>
        <v>30456.414515932265</v>
      </c>
    </row>
    <row r="52" spans="6:10" ht="12.75">
      <c r="F52">
        <v>48</v>
      </c>
      <c r="G52" s="3">
        <v>40238</v>
      </c>
      <c r="H52" s="2">
        <f t="shared" si="0"/>
        <v>2267.619742114652</v>
      </c>
      <c r="I52" s="2">
        <f t="shared" si="1"/>
        <v>164.97224529463887</v>
      </c>
      <c r="J52" s="2">
        <f>-$B$4-SUM($H$5:H52)</f>
        <v>28188.794773817615</v>
      </c>
    </row>
    <row r="53" spans="6:10" ht="12.75">
      <c r="F53">
        <v>49</v>
      </c>
      <c r="G53" s="3">
        <v>40269</v>
      </c>
      <c r="H53" s="2">
        <f t="shared" si="0"/>
        <v>2279.9026823844397</v>
      </c>
      <c r="I53" s="2">
        <f t="shared" si="1"/>
        <v>152.68930502485117</v>
      </c>
      <c r="J53" s="2">
        <f>-$B$4-SUM($H$5:H53)</f>
        <v>25908.89209143317</v>
      </c>
    </row>
    <row r="54" spans="6:10" ht="12.75">
      <c r="F54">
        <v>50</v>
      </c>
      <c r="G54" s="3">
        <v>40299</v>
      </c>
      <c r="H54" s="2">
        <f t="shared" si="0"/>
        <v>2292.2521552473554</v>
      </c>
      <c r="I54" s="2">
        <f t="shared" si="1"/>
        <v>140.33983216193582</v>
      </c>
      <c r="J54" s="2">
        <f>-$B$4-SUM($H$5:H54)</f>
        <v>23616.63993618582</v>
      </c>
    </row>
    <row r="55" spans="6:10" ht="12.75">
      <c r="F55">
        <v>51</v>
      </c>
      <c r="G55" s="3">
        <v>40330</v>
      </c>
      <c r="H55" s="2">
        <f t="shared" si="0"/>
        <v>2304.6685210882783</v>
      </c>
      <c r="I55" s="2">
        <f t="shared" si="1"/>
        <v>127.92346632101268</v>
      </c>
      <c r="J55" s="2">
        <f>-$B$4-SUM($H$5:H55)</f>
        <v>21311.97141509755</v>
      </c>
    </row>
    <row r="56" spans="6:10" ht="12.75">
      <c r="F56">
        <v>52</v>
      </c>
      <c r="G56" s="3">
        <v>40360</v>
      </c>
      <c r="H56" s="2">
        <f t="shared" si="0"/>
        <v>2317.152142244173</v>
      </c>
      <c r="I56" s="2">
        <f t="shared" si="1"/>
        <v>115.43984516511827</v>
      </c>
      <c r="J56" s="2">
        <f>-$B$4-SUM($H$5:H56)</f>
        <v>18994.819272853376</v>
      </c>
    </row>
    <row r="57" spans="6:10" ht="12.75">
      <c r="F57">
        <v>53</v>
      </c>
      <c r="G57" s="3">
        <v>40391</v>
      </c>
      <c r="H57" s="2">
        <f t="shared" si="0"/>
        <v>2329.7033830146624</v>
      </c>
      <c r="I57" s="2">
        <f t="shared" si="1"/>
        <v>102.8886043946286</v>
      </c>
      <c r="J57" s="2">
        <f>-$B$4-SUM($H$5:H57)</f>
        <v>16665.115889838708</v>
      </c>
    </row>
    <row r="58" spans="6:10" ht="12.75">
      <c r="F58">
        <v>54</v>
      </c>
      <c r="G58" s="3">
        <v>40422</v>
      </c>
      <c r="H58" s="2">
        <f t="shared" si="0"/>
        <v>2342.322609672658</v>
      </c>
      <c r="I58" s="2">
        <f t="shared" si="1"/>
        <v>90.26937773663288</v>
      </c>
      <c r="J58" s="2">
        <f>-$B$4-SUM($H$5:H58)</f>
        <v>14322.79328016605</v>
      </c>
    </row>
    <row r="59" spans="6:10" ht="12.75">
      <c r="F59">
        <v>55</v>
      </c>
      <c r="G59" s="3">
        <v>40452</v>
      </c>
      <c r="H59" s="2">
        <f t="shared" si="0"/>
        <v>2355.010190475052</v>
      </c>
      <c r="I59" s="2">
        <f t="shared" si="1"/>
        <v>77.58179693423939</v>
      </c>
      <c r="J59" s="2">
        <f>-$B$4-SUM($H$5:H59)</f>
        <v>11967.783089691002</v>
      </c>
    </row>
    <row r="60" spans="6:10" ht="12.75">
      <c r="F60">
        <v>56</v>
      </c>
      <c r="G60" s="3">
        <v>40483</v>
      </c>
      <c r="H60" s="2">
        <f t="shared" si="0"/>
        <v>2367.766495673458</v>
      </c>
      <c r="I60" s="2">
        <f t="shared" si="1"/>
        <v>64.82549173583295</v>
      </c>
      <c r="J60" s="2">
        <f>-$B$4-SUM($H$5:H60)</f>
        <v>9600.01659401755</v>
      </c>
    </row>
    <row r="61" spans="6:10" ht="12.75">
      <c r="F61">
        <v>57</v>
      </c>
      <c r="G61" s="3">
        <v>40513</v>
      </c>
      <c r="H61" s="2">
        <f t="shared" si="0"/>
        <v>2380.5918975250224</v>
      </c>
      <c r="I61" s="2">
        <f t="shared" si="1"/>
        <v>52.00008988426859</v>
      </c>
      <c r="J61" s="2">
        <f>-$B$4-SUM($H$5:H61)</f>
        <v>7219.424696492526</v>
      </c>
    </row>
    <row r="62" spans="6:10" ht="12.75">
      <c r="F62">
        <v>58</v>
      </c>
      <c r="G62" s="3">
        <v>40544</v>
      </c>
      <c r="H62" s="2">
        <f t="shared" si="0"/>
        <v>2393.486770303283</v>
      </c>
      <c r="I62" s="2">
        <f t="shared" si="1"/>
        <v>39.10521710600812</v>
      </c>
      <c r="J62" s="2">
        <f>-$B$4-SUM($H$5:H62)</f>
        <v>4825.937926189246</v>
      </c>
    </row>
    <row r="63" spans="6:10" ht="12.75">
      <c r="F63">
        <v>59</v>
      </c>
      <c r="G63" s="3">
        <v>40575</v>
      </c>
      <c r="H63" s="2">
        <f t="shared" si="0"/>
        <v>2406.451490309092</v>
      </c>
      <c r="I63" s="2">
        <f t="shared" si="1"/>
        <v>26.14049710019869</v>
      </c>
      <c r="J63" s="2">
        <f>-$B$4-SUM($H$5:H63)</f>
        <v>2419.486435880157</v>
      </c>
    </row>
    <row r="64" spans="6:10" ht="12.75">
      <c r="F64">
        <v>60</v>
      </c>
      <c r="G64" s="3">
        <v>40603</v>
      </c>
      <c r="H64" s="2">
        <f t="shared" si="0"/>
        <v>2419.4864358816</v>
      </c>
      <c r="I64" s="2">
        <f t="shared" si="1"/>
        <v>13.105551527691278</v>
      </c>
      <c r="J64" s="2">
        <f>-$B$4-SUM($H$5:H64)</f>
        <v>-1.4406396076083183E-09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2003-04-14T05:56:58Z</dcterms:created>
  <dcterms:modified xsi:type="dcterms:W3CDTF">2003-06-13T13:36:36Z</dcterms:modified>
  <cp:category/>
  <cp:version/>
  <cp:contentType/>
  <cp:contentStatus/>
</cp:coreProperties>
</file>